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415" windowHeight="7290" activeTab="1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calcPr calcId="125725"/>
</workbook>
</file>

<file path=xl/calcChain.xml><?xml version="1.0" encoding="utf-8"?>
<calcChain xmlns="http://schemas.openxmlformats.org/spreadsheetml/2006/main">
  <c r="D47" i="3"/>
  <c r="D44"/>
  <c r="D7" i="2"/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4" i="4"/>
  <c r="D12" s="1"/>
  <c r="E4"/>
  <c r="E12" s="1"/>
  <c r="F4"/>
  <c r="F12" s="1"/>
  <c r="G4"/>
  <c r="G12" s="1"/>
  <c r="H4"/>
  <c r="H12" s="1"/>
  <c r="I4"/>
  <c r="I12" s="1"/>
  <c r="J4"/>
  <c r="J12" s="1"/>
  <c r="K4"/>
  <c r="K12" s="1"/>
  <c r="L4"/>
  <c r="L12" s="1"/>
  <c r="C4"/>
  <c r="C12" s="1"/>
  <c r="H50" i="3"/>
  <c r="B50"/>
  <c r="I98" i="5" l="1"/>
  <c r="I94"/>
  <c r="J96"/>
  <c r="J92"/>
  <c r="I92"/>
  <c r="I95"/>
  <c r="J97"/>
  <c r="J93"/>
  <c r="I96"/>
  <c r="J98"/>
  <c r="J94"/>
  <c r="I97"/>
  <c r="G21" i="3"/>
  <c r="G20"/>
  <c r="G19"/>
  <c r="C22"/>
  <c r="C21"/>
  <c r="C20"/>
  <c r="C19"/>
  <c r="D40" s="1"/>
  <c r="D5" i="2"/>
  <c r="D4"/>
  <c r="D3"/>
  <c r="B15" i="1"/>
  <c r="G30" i="3" l="1"/>
  <c r="I30"/>
  <c r="K30"/>
  <c r="E30"/>
  <c r="F30"/>
  <c r="H30"/>
  <c r="J30"/>
  <c r="L30"/>
  <c r="C26"/>
  <c r="C30" s="1"/>
  <c r="C24"/>
  <c r="C25" s="1"/>
  <c r="I99" i="5"/>
  <c r="I101" s="1"/>
  <c r="J99"/>
  <c r="J101" s="1"/>
  <c r="D30" i="3" l="1"/>
  <c r="M30" s="1"/>
  <c r="D41" s="1"/>
  <c r="D42" s="1"/>
  <c r="D45" s="1"/>
  <c r="D46" s="1"/>
  <c r="D48" s="1"/>
  <c r="D6" i="2" s="1"/>
  <c r="D8" s="1"/>
  <c r="B4" i="4" s="1"/>
  <c r="B12" s="1"/>
</calcChain>
</file>

<file path=xl/sharedStrings.xml><?xml version="1.0" encoding="utf-8"?>
<sst xmlns="http://schemas.openxmlformats.org/spreadsheetml/2006/main" count="226" uniqueCount="150">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</sst>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71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71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75509120"/>
        <c:axId val="75773440"/>
      </c:scatterChart>
      <c:valAx>
        <c:axId val="7550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5773440"/>
        <c:crosses val="autoZero"/>
        <c:crossBetween val="midCat"/>
      </c:valAx>
      <c:valAx>
        <c:axId val="7577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755091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78521472"/>
        <c:axId val="78523392"/>
      </c:scatterChart>
      <c:valAx>
        <c:axId val="785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8523392"/>
        <c:crosses val="autoZero"/>
        <c:crossBetween val="midCat"/>
      </c:valAx>
      <c:valAx>
        <c:axId val="78523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785214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zoomScale="130" zoomScaleNormal="130" workbookViewId="0">
      <selection activeCell="I11" sqref="I11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1" t="s">
        <v>22</v>
      </c>
      <c r="C2" s="92"/>
      <c r="D2" s="92"/>
      <c r="E2" s="92"/>
      <c r="F2" s="92"/>
      <c r="G2" s="92"/>
      <c r="H2" s="92"/>
      <c r="I2" s="92"/>
      <c r="J2" s="93"/>
    </row>
    <row r="3" spans="2:15" ht="6.95" customHeight="1" thickBot="1"/>
    <row r="4" spans="2:15" ht="20.45" customHeight="1" thickBot="1">
      <c r="B4" s="94" t="s">
        <v>21</v>
      </c>
      <c r="C4" s="96"/>
      <c r="D4" s="96"/>
      <c r="E4" s="96"/>
      <c r="F4" s="104" t="s">
        <v>1</v>
      </c>
      <c r="G4" s="105" t="s">
        <v>2</v>
      </c>
      <c r="I4" s="94" t="s">
        <v>23</v>
      </c>
      <c r="J4" s="95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5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106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26</v>
      </c>
      <c r="G13" s="106" t="s">
        <v>26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t=5</v>
      </c>
      <c r="C15" s="14"/>
      <c r="D15" s="53"/>
      <c r="E15" s="53"/>
      <c r="F15" s="10">
        <v>5000</v>
      </c>
      <c r="G15" s="11">
        <v>60000</v>
      </c>
      <c r="N15" s="69"/>
    </row>
    <row r="16" spans="2:15" ht="15.75" thickBot="1">
      <c r="N16" s="69"/>
    </row>
    <row r="17" spans="2:10" ht="26.45" customHeight="1" thickBot="1">
      <c r="B17" s="91" t="s">
        <v>68</v>
      </c>
      <c r="C17" s="92"/>
      <c r="D17" s="92"/>
      <c r="E17" s="92"/>
      <c r="F17" s="92"/>
      <c r="G17" s="92"/>
      <c r="H17" s="92"/>
      <c r="I17" s="92"/>
      <c r="J17" s="93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97" t="s">
        <v>70</v>
      </c>
      <c r="C19" s="97"/>
      <c r="D19" s="54"/>
      <c r="E19" s="97" t="s">
        <v>79</v>
      </c>
      <c r="F19" s="97"/>
    </row>
    <row r="20" spans="2:10" ht="17.2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abSelected="1" zoomScale="130" zoomScaleNormal="130" workbookViewId="0">
      <selection activeCell="D8" sqref="D8"/>
    </sheetView>
  </sheetViews>
  <sheetFormatPr defaultColWidth="8.7109375" defaultRowHeight="15"/>
  <cols>
    <col min="1" max="1" width="3.85546875" style="1" customWidth="1"/>
    <col min="2" max="2" width="4.7109375" style="1" customWidth="1"/>
    <col min="3" max="3" width="26.5703125" style="1" customWidth="1"/>
    <col min="4" max="4" width="11" style="1" customWidth="1"/>
    <col min="5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4" t="s">
        <v>24</v>
      </c>
      <c r="C2" s="96"/>
      <c r="D2" s="96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-6422.6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-81422.600000000006</v>
      </c>
    </row>
    <row r="9" spans="2:13" ht="6.6" customHeight="1" thickBot="1"/>
    <row r="10" spans="2:13" s="23" customFormat="1" ht="21.95" customHeight="1" thickBot="1">
      <c r="B10" s="94" t="s">
        <v>69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F13" s="23"/>
      <c r="G13" s="23"/>
      <c r="H13" s="23"/>
      <c r="I13" s="23"/>
      <c r="J13" s="23"/>
      <c r="K13" s="23"/>
      <c r="L13" s="23"/>
      <c r="M13" s="23"/>
    </row>
    <row r="14" spans="2:13">
      <c r="B14" s="2" t="s">
        <v>14</v>
      </c>
      <c r="C14" s="23" t="s">
        <v>47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7.25">
      <c r="B15" s="2" t="s">
        <v>14</v>
      </c>
      <c r="C15" s="24" t="s">
        <v>48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C16" s="23" t="s">
        <v>49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7.25">
      <c r="B17" s="2" t="s">
        <v>14</v>
      </c>
      <c r="C17" s="24" t="s">
        <v>50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C18" s="23" t="s">
        <v>51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7.25">
      <c r="C19" s="24" t="s">
        <v>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C20" s="23" t="s">
        <v>58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6.6" customHeight="1"/>
    <row r="22" spans="2:13">
      <c r="C22" s="23" t="s">
        <v>57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7.25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A38" zoomScale="145" zoomScaleNormal="145" workbookViewId="0">
      <selection activeCell="F46" sqref="F46"/>
    </sheetView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98" t="s">
        <v>32</v>
      </c>
      <c r="C2" s="98"/>
      <c r="D2" s="98"/>
      <c r="E2" s="98"/>
      <c r="F2" s="98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00" t="s">
        <v>80</v>
      </c>
      <c r="C16" s="100"/>
      <c r="D16" s="100"/>
      <c r="E16" s="100"/>
      <c r="F16" s="100"/>
      <c r="G16" s="100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8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8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3-Year</v>
      </c>
      <c r="F21" s="57" t="s">
        <v>36</v>
      </c>
      <c r="G21" s="23" t="str">
        <f>'Inputs-Outputs'!G13</f>
        <v>3-Year</v>
      </c>
      <c r="N21" s="68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8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8" customFormat="1">
      <c r="A24" s="43"/>
      <c r="B24" s="107" t="s">
        <v>148</v>
      </c>
      <c r="C24" s="68">
        <f>VLOOKUP(C21,N19:O22,2,FALSE)</f>
        <v>3</v>
      </c>
    </row>
    <row r="25" spans="1:16" s="68" customFormat="1">
      <c r="A25" s="43"/>
      <c r="B25" s="107" t="s">
        <v>147</v>
      </c>
      <c r="C25" s="77">
        <f>C19/C24</f>
        <v>16666.666666666668</v>
      </c>
    </row>
    <row r="26" spans="1:16" s="68" customFormat="1">
      <c r="A26" s="43"/>
      <c r="B26" s="107" t="s">
        <v>149</v>
      </c>
      <c r="C26" s="68">
        <f>VLOOKUP(C21,N19:P22,3,FALSE)</f>
        <v>2</v>
      </c>
    </row>
    <row r="27" spans="1:16" s="68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109" t="s">
        <v>45</v>
      </c>
      <c r="N29" s="47"/>
      <c r="O29" s="47"/>
    </row>
    <row r="30" spans="1:16" s="22" customFormat="1">
      <c r="A30" s="48"/>
      <c r="B30" s="47"/>
      <c r="C30" s="108">
        <f>IF(C29&gt;$C$22,0,IF($C$20="SL",$C$25,VLOOKUP(C29,$B$4:$F$14,$C$26)*$C$19))</f>
        <v>16665</v>
      </c>
      <c r="D30" s="108">
        <f t="shared" ref="D30:E30" si="0">IF(D29&gt;$C$22,0,IF($C$20="SL",$C$25,VLOOKUP(D29,$B$4:$F$14,$C$26)*$C$19))</f>
        <v>22225</v>
      </c>
      <c r="E30" s="108">
        <f t="shared" si="0"/>
        <v>0</v>
      </c>
      <c r="F30" s="108">
        <f t="shared" ref="F30" si="1">IF(F29&gt;$C$22,0,IF($C$20="SL",$C$25,VLOOKUP(F29,$B$4:$F$14,$C$26)*$C$19))</f>
        <v>0</v>
      </c>
      <c r="G30" s="108">
        <f t="shared" ref="G30" si="2">IF(G29&gt;$C$22,0,IF($C$20="SL",$C$25,VLOOKUP(G29,$B$4:$F$14,$C$26)*$C$19))</f>
        <v>0</v>
      </c>
      <c r="H30" s="108">
        <f t="shared" ref="H30" si="3">IF(H29&gt;$C$22,0,IF($C$20="SL",$C$25,VLOOKUP(H29,$B$4:$F$14,$C$26)*$C$19))</f>
        <v>0</v>
      </c>
      <c r="I30" s="108">
        <f t="shared" ref="I30" si="4">IF(I29&gt;$C$22,0,IF($C$20="SL",$C$25,VLOOKUP(I29,$B$4:$F$14,$C$26)*$C$19))</f>
        <v>0</v>
      </c>
      <c r="J30" s="108">
        <f t="shared" ref="J30" si="5">IF(J29&gt;$C$22,0,IF($C$20="SL",$C$25,VLOOKUP(J29,$B$4:$F$14,$C$26)*$C$19))</f>
        <v>0</v>
      </c>
      <c r="K30" s="108">
        <f t="shared" ref="K30" si="6">IF(K29&gt;$C$22,0,IF($C$20="SL",$C$25,VLOOKUP(K29,$B$4:$F$14,$C$26)*$C$19))</f>
        <v>0</v>
      </c>
      <c r="L30" s="108">
        <f t="shared" ref="L30" si="7">IF(L29&gt;$C$22,0,IF($C$20="SL",$C$25,VLOOKUP(L29,$B$4:$F$14,$C$26)*$C$19))</f>
        <v>0</v>
      </c>
      <c r="M30" s="23">
        <f>SUM(C30:L30)</f>
        <v>38890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7.25">
      <c r="B35" s="61" t="s">
        <v>53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3"/>
    </row>
    <row r="36" spans="1:13">
      <c r="B36" s="60" t="s">
        <v>56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8" spans="1:13" s="22" customFormat="1">
      <c r="A38" s="43"/>
      <c r="B38" s="99" t="s">
        <v>66</v>
      </c>
      <c r="C38" s="99"/>
      <c r="D38" s="99"/>
      <c r="E38" s="99"/>
    </row>
    <row r="39" spans="1:13" ht="6.95" customHeight="1"/>
    <row r="40" spans="1:13">
      <c r="B40" s="23" t="s">
        <v>60</v>
      </c>
      <c r="D40" s="69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-38890</v>
      </c>
      <c r="E41" s="24"/>
    </row>
    <row r="42" spans="1:13">
      <c r="A42" s="44"/>
      <c r="B42" s="23" t="s">
        <v>39</v>
      </c>
      <c r="D42" s="69">
        <f>SUM(D40:D41)</f>
        <v>11110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9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-11110</v>
      </c>
      <c r="E45" s="24"/>
    </row>
    <row r="46" spans="1:13">
      <c r="A46" s="44"/>
      <c r="B46" s="23" t="s">
        <v>41</v>
      </c>
      <c r="D46" s="69">
        <f>SUM(D44:D45)</f>
        <v>18890</v>
      </c>
      <c r="E46" s="4"/>
    </row>
    <row r="47" spans="1:13" ht="15.75" thickBot="1">
      <c r="A47" s="44" t="s">
        <v>42</v>
      </c>
      <c r="B47" s="40" t="s">
        <v>43</v>
      </c>
      <c r="C47" s="41"/>
      <c r="D47" s="110">
        <f>-'Inputs-Outputs'!J5</f>
        <v>-0.34</v>
      </c>
      <c r="E47" s="21"/>
    </row>
    <row r="48" spans="1:13">
      <c r="B48" s="42" t="s">
        <v>44</v>
      </c>
      <c r="D48" s="69">
        <f>D46*D47</f>
        <v>-6422.6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99" t="str">
        <f>"Tax Effect at t="&amp;'Inputs-Outputs'!$G$6&amp;" for OLD Project"</f>
        <v>Tax Effect at t=5 for OLD Project</v>
      </c>
      <c r="C50" s="99"/>
      <c r="D50" s="99"/>
      <c r="E50" s="99"/>
      <c r="H50" s="99" t="str">
        <f>"Tax Effect at t="&amp;'Inputs-Outputs'!$G$6&amp;" for NEW Project"</f>
        <v>Tax Effect at t=5 for NEW Project</v>
      </c>
      <c r="I50" s="99"/>
      <c r="J50" s="99"/>
      <c r="K50" s="99"/>
    </row>
    <row r="52" spans="1:11">
      <c r="B52" s="23" t="s">
        <v>60</v>
      </c>
      <c r="C52" s="22"/>
      <c r="D52" s="22"/>
      <c r="E52" s="23"/>
      <c r="G52" s="43"/>
      <c r="H52" s="23" t="s">
        <v>61</v>
      </c>
      <c r="I52" s="22"/>
      <c r="J52" s="22"/>
      <c r="K52" s="23"/>
    </row>
    <row r="53" spans="1:11" ht="18" thickBot="1">
      <c r="A53" s="44" t="s">
        <v>14</v>
      </c>
      <c r="B53" s="40" t="s">
        <v>40</v>
      </c>
      <c r="C53" s="41"/>
      <c r="D53" s="41"/>
      <c r="E53" s="24"/>
      <c r="G53" s="44" t="s">
        <v>14</v>
      </c>
      <c r="H53" s="40" t="s">
        <v>40</v>
      </c>
      <c r="I53" s="41"/>
      <c r="J53" s="41"/>
      <c r="K53" s="24"/>
    </row>
    <row r="54" spans="1:11">
      <c r="A54" s="44"/>
      <c r="B54" s="23" t="s">
        <v>39</v>
      </c>
      <c r="C54" s="22"/>
      <c r="D54" s="22"/>
      <c r="E54" s="23"/>
      <c r="G54" s="44"/>
      <c r="H54" s="23" t="s">
        <v>39</v>
      </c>
      <c r="I54" s="22"/>
      <c r="J54" s="22"/>
      <c r="K54" s="23"/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22"/>
      <c r="E56" s="23"/>
      <c r="G56" s="44"/>
      <c r="H56" s="23" t="s">
        <v>64</v>
      </c>
      <c r="I56" s="22"/>
      <c r="J56" s="22"/>
      <c r="K56" s="23"/>
    </row>
    <row r="57" spans="1:11" ht="18" thickBot="1">
      <c r="A57" s="44" t="s">
        <v>14</v>
      </c>
      <c r="B57" s="40" t="s">
        <v>39</v>
      </c>
      <c r="C57" s="41"/>
      <c r="D57" s="41"/>
      <c r="E57" s="24"/>
      <c r="G57" s="44" t="s">
        <v>14</v>
      </c>
      <c r="H57" s="25" t="s">
        <v>65</v>
      </c>
      <c r="I57" s="41"/>
      <c r="J57" s="41"/>
      <c r="K57" s="24"/>
    </row>
    <row r="58" spans="1:11">
      <c r="A58" s="44"/>
      <c r="B58" s="23" t="s">
        <v>41</v>
      </c>
      <c r="C58" s="22"/>
      <c r="D58" s="22"/>
      <c r="E58" s="4"/>
      <c r="G58" s="44"/>
      <c r="H58" s="23" t="s">
        <v>41</v>
      </c>
      <c r="I58" s="22"/>
      <c r="J58" s="22"/>
      <c r="K58" s="4"/>
    </row>
    <row r="59" spans="1:11" ht="15.75" thickBot="1">
      <c r="A59" s="44" t="s">
        <v>42</v>
      </c>
      <c r="B59" s="40" t="s">
        <v>43</v>
      </c>
      <c r="C59" s="41"/>
      <c r="D59" s="41"/>
      <c r="E59" s="21"/>
      <c r="G59" s="44" t="s">
        <v>42</v>
      </c>
      <c r="H59" s="40" t="s">
        <v>43</v>
      </c>
      <c r="I59" s="41"/>
      <c r="J59" s="41"/>
      <c r="K59" s="21"/>
    </row>
    <row r="60" spans="1:11">
      <c r="B60" s="42" t="s">
        <v>44</v>
      </c>
      <c r="C60" s="22"/>
      <c r="D60" s="22"/>
      <c r="E60" s="23"/>
      <c r="G60" s="43"/>
      <c r="H60" s="42" t="s">
        <v>44</v>
      </c>
      <c r="I60" s="22"/>
      <c r="J60" s="22"/>
      <c r="K60" s="23"/>
    </row>
    <row r="62" spans="1:11">
      <c r="B62" s="23" t="s">
        <v>60</v>
      </c>
      <c r="E62" s="23"/>
      <c r="G62" s="43"/>
      <c r="H62" s="23" t="s">
        <v>61</v>
      </c>
      <c r="I62" s="22"/>
      <c r="J62" s="22"/>
      <c r="K62" s="23"/>
    </row>
    <row r="63" spans="1:11" ht="15.75" thickBot="1">
      <c r="A63" s="50" t="s">
        <v>17</v>
      </c>
      <c r="B63" s="25" t="s">
        <v>44</v>
      </c>
      <c r="C63" s="41"/>
      <c r="D63" s="41"/>
      <c r="E63" s="25"/>
      <c r="G63" s="50" t="s">
        <v>17</v>
      </c>
      <c r="H63" s="25" t="s">
        <v>44</v>
      </c>
      <c r="I63" s="41"/>
      <c r="J63" s="41"/>
      <c r="K63" s="25"/>
    </row>
    <row r="64" spans="1:11">
      <c r="B64" s="45" t="s">
        <v>62</v>
      </c>
      <c r="E64" s="23"/>
      <c r="G64" s="43"/>
      <c r="H64" s="45" t="s">
        <v>63</v>
      </c>
      <c r="I64" s="22"/>
      <c r="J64" s="22"/>
      <c r="K64" s="23"/>
    </row>
    <row r="66" spans="8:11">
      <c r="H66" s="45" t="s">
        <v>59</v>
      </c>
      <c r="K66" s="23"/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81422.600000000006</v>
      </c>
      <c r="C4" s="66">
        <f>'CF Detail'!D24</f>
        <v>0</v>
      </c>
      <c r="D4" s="69">
        <f>'CF Detail'!E24</f>
        <v>0</v>
      </c>
      <c r="E4" s="69">
        <f>'CF Detail'!F24</f>
        <v>0</v>
      </c>
      <c r="F4" s="69">
        <f>'CF Detail'!G24</f>
        <v>0</v>
      </c>
      <c r="G4" s="69">
        <f>'CF Detail'!H24</f>
        <v>0</v>
      </c>
      <c r="H4" s="69">
        <f>'CF Detail'!I24</f>
        <v>0</v>
      </c>
      <c r="I4" s="69">
        <f>'CF Detail'!J24</f>
        <v>0</v>
      </c>
      <c r="J4" s="69">
        <f>'CF Detail'!K24</f>
        <v>0</v>
      </c>
      <c r="K4" s="69">
        <f>'CF Detail'!L24</f>
        <v>0</v>
      </c>
      <c r="L4" s="69">
        <f>'CF Detail'!M24</f>
        <v>0</v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81422.600000000006</v>
      </c>
      <c r="C12" s="69">
        <f t="shared" ref="C12:L12" si="0">C4</f>
        <v>0</v>
      </c>
      <c r="D12" s="69">
        <f t="shared" si="0"/>
        <v>0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01" t="s">
        <v>123</v>
      </c>
      <c r="J89" s="101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03" t="s">
        <v>122</v>
      </c>
      <c r="J125" s="103"/>
    </row>
    <row r="126" spans="2:10">
      <c r="C126" s="68"/>
      <c r="D126" s="68"/>
      <c r="E126" s="68"/>
      <c r="F126" s="68"/>
      <c r="G126" s="68"/>
      <c r="H126" s="68"/>
      <c r="I126" s="102" t="s">
        <v>133</v>
      </c>
      <c r="J126" s="102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03" t="s">
        <v>134</v>
      </c>
      <c r="J138" s="103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Inputs-Outputs</vt:lpstr>
      <vt:lpstr>CF Detail</vt:lpstr>
      <vt:lpstr>Depn-ATSV</vt:lpstr>
      <vt:lpstr>Payback</vt:lpstr>
      <vt:lpstr>IRR-MIRR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2010-07-14T18:01:28Z</dcterms:modified>
</cp:coreProperties>
</file>